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ЭДО\ЦКР\Рейтинг ESG 2025 год\в Цпресс\ссылки к тезису\Отчет об исп мероприятий по энергосб с 2019 по 2023 годы\"/>
    </mc:Choice>
  </mc:AlternateContent>
  <xr:revisionPtr revIDLastSave="0" documentId="13_ncr:1_{93F69E4F-D2D0-4BD1-AC75-5134DC10B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definedNames>
    <definedName name="_xlnm.Print_Area" localSheetId="0">рус!$A$1:$AI$14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" i="1" l="1"/>
  <c r="AG13" i="1"/>
  <c r="AF13" i="1"/>
  <c r="AE13" i="1"/>
  <c r="AC13" i="1"/>
  <c r="AA13" i="1"/>
  <c r="X13" i="1"/>
  <c r="V13" i="1"/>
  <c r="S13" i="1"/>
  <c r="Q13" i="1"/>
  <c r="M13" i="1"/>
  <c r="H13" i="1"/>
  <c r="E13" i="1"/>
  <c r="C13" i="1"/>
  <c r="AH12" i="1"/>
  <c r="AF12" i="1"/>
  <c r="AD12" i="1"/>
  <c r="AB12" i="1"/>
  <c r="Z12" i="1"/>
  <c r="Y12" i="1"/>
  <c r="W12" i="1"/>
  <c r="U12" i="1"/>
  <c r="T12" i="1"/>
  <c r="R12" i="1"/>
  <c r="P12" i="1"/>
  <c r="N12" i="1"/>
  <c r="L12" i="1"/>
  <c r="K12" i="1"/>
  <c r="G12" i="1"/>
  <c r="F12" i="1"/>
  <c r="AI12" i="1" s="1"/>
  <c r="D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J8" i="1"/>
  <c r="AH8" i="1" s="1"/>
  <c r="I8" i="1"/>
  <c r="AG8" i="1" s="1"/>
  <c r="H8" i="1"/>
  <c r="AF8" i="1" s="1"/>
  <c r="G8" i="1"/>
  <c r="AE8" i="1" s="1"/>
  <c r="AI7" i="1"/>
  <c r="AF7" i="1"/>
  <c r="AE7" i="1"/>
  <c r="J7" i="1"/>
  <c r="J13" i="1" s="1"/>
  <c r="AH13" i="1" s="1"/>
  <c r="I7" i="1"/>
  <c r="AG7" i="1" s="1"/>
  <c r="H7" i="1"/>
  <c r="G7" i="1"/>
  <c r="E7" i="1"/>
  <c r="D7" i="1"/>
  <c r="C7" i="1"/>
  <c r="B7" i="1"/>
  <c r="B12" i="1" s="1"/>
  <c r="AE12" i="1" s="1"/>
  <c r="AH7" i="1" l="1"/>
  <c r="I12" i="1"/>
  <c r="AG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tc={5A8D164A-ADCC-4FFD-BCBD-0BFDBCE5F0A0}</author>
  </authors>
  <commentList>
    <comment ref="J9" authorId="0" shapeId="0" xr:uid="{5A8D164A-ADCC-4FFD-BCBD-0BFDBCE5F0A0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Экономия за счет внедрения мероприятий в предыдущие годы</t>
      </text>
    </comment>
  </commentList>
</comments>
</file>

<file path=xl/sharedStrings.xml><?xml version="1.0" encoding="utf-8"?>
<sst xmlns="http://schemas.openxmlformats.org/spreadsheetml/2006/main" count="47" uniqueCount="18">
  <si>
    <t>Вид энергоресурса</t>
  </si>
  <si>
    <t>Электроэнергия</t>
  </si>
  <si>
    <t>Дизельное топливо</t>
  </si>
  <si>
    <t>Энергоэффективность реализации мероприятий энергосбережения АО НК "ҚТЖ" 2019-2022 годы</t>
  </si>
  <si>
    <t>план затрат, тыс.тг</t>
  </si>
  <si>
    <t>факт затрат, тыс.тг</t>
  </si>
  <si>
    <t xml:space="preserve">факт экономии (тыс.кВт.ч, Гкал, тн) </t>
  </si>
  <si>
    <t xml:space="preserve">план экономии в натур.выраж. (тыс.кВт.ч, Гкал, тн) </t>
  </si>
  <si>
    <t>Теплоэнергия</t>
  </si>
  <si>
    <t>Уголь</t>
  </si>
  <si>
    <t>Природный газ</t>
  </si>
  <si>
    <t>Итого в т.у.т</t>
  </si>
  <si>
    <t>Итого в тыс.тг</t>
  </si>
  <si>
    <t>2021*</t>
  </si>
  <si>
    <t xml:space="preserve">*План  2021 года перенесен на 2022 год. </t>
  </si>
  <si>
    <t>факт экономии в тыс.тг</t>
  </si>
  <si>
    <t>Всего</t>
  </si>
  <si>
    <t>Отчет об исполнении мероприятий по энергосбережению в период с 2019 по 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</si>
</sst>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\ _₽_-;\-* #,##0.000\ _₽_-;_-* &quot;-&quot;??\ _₽_-;_-@_-"/>
    <numFmt numFmtId="165" formatCode="_-* #,##0.0_-;\-* #,##0.0_-;_-* &quot;-&quot;??_-;_-@_-"/>
    <numFmt numFmtId="166" formatCode="_-* #,##0.0\ _₸_-;\-* #,##0.0\ _₸_-;_-* &quot;-&quot;?\ _₸_-;_-@_-"/>
    <numFmt numFmtId="167" formatCode="_-* #,##0.00\ _₸_-;\-* #,##0.00\ _₸_-;_-* &quot;-&quot;?\ _₸_-;_-@_-"/>
    <numFmt numFmtId="168" formatCode="_-* #,##0\ _₸_-;\-* #,##0\ _₸_-;_-* &quot;-&quot;?\ _₸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  <xf numFmtId="165" fontId="3" fillId="0" borderId="6" xfId="1" applyNumberFormat="1" applyFont="1" applyFill="1" applyBorder="1" applyAlignment="1">
      <alignment vertical="center" wrapText="1"/>
    </xf>
    <xf numFmtId="165" fontId="3" fillId="0" borderId="5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 wrapText="1"/>
    </xf>
    <xf numFmtId="165" fontId="3" fillId="0" borderId="6" xfId="0" applyNumberFormat="1" applyFont="1" applyBorder="1" applyAlignment="1">
      <alignment wrapText="1"/>
    </xf>
    <xf numFmtId="165" fontId="3" fillId="0" borderId="5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5" fontId="2" fillId="0" borderId="6" xfId="1" applyNumberFormat="1" applyFont="1" applyFill="1" applyBorder="1" applyAlignment="1">
      <alignment vertical="center" wrapText="1"/>
    </xf>
    <xf numFmtId="165" fontId="2" fillId="0" borderId="5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vertical="center" wrapText="1"/>
    </xf>
    <xf numFmtId="165" fontId="2" fillId="0" borderId="7" xfId="1" applyNumberFormat="1" applyFont="1" applyBorder="1" applyAlignment="1">
      <alignment vertical="center" wrapText="1"/>
    </xf>
    <xf numFmtId="165" fontId="2" fillId="0" borderId="8" xfId="1" applyNumberFormat="1" applyFont="1" applyBorder="1" applyAlignment="1">
      <alignment vertical="center" wrapText="1"/>
    </xf>
    <xf numFmtId="165" fontId="2" fillId="0" borderId="9" xfId="1" applyNumberFormat="1" applyFont="1" applyFill="1" applyBorder="1" applyAlignment="1">
      <alignment vertical="center" wrapText="1"/>
    </xf>
    <xf numFmtId="165" fontId="2" fillId="0" borderId="7" xfId="1" applyNumberFormat="1" applyFont="1" applyFill="1" applyBorder="1" applyAlignment="1">
      <alignment vertical="center" wrapText="1"/>
    </xf>
    <xf numFmtId="165" fontId="2" fillId="0" borderId="8" xfId="1" applyNumberFormat="1" applyFont="1" applyFill="1" applyBorder="1" applyAlignment="1">
      <alignment vertical="center" wrapText="1"/>
    </xf>
    <xf numFmtId="165" fontId="3" fillId="0" borderId="9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wrapText="1"/>
    </xf>
    <xf numFmtId="166" fontId="3" fillId="0" borderId="5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167" fontId="3" fillId="0" borderId="6" xfId="0" applyNumberFormat="1" applyFont="1" applyBorder="1" applyAlignment="1">
      <alignment wrapText="1"/>
    </xf>
    <xf numFmtId="168" fontId="3" fillId="0" borderId="1" xfId="0" applyNumberFormat="1" applyFont="1" applyBorder="1" applyAlignment="1">
      <alignment wrapText="1"/>
    </xf>
    <xf numFmtId="168" fontId="3" fillId="0" borderId="6" xfId="0" applyNumberFormat="1" applyFont="1" applyBorder="1" applyAlignment="1">
      <alignment wrapText="1"/>
    </xf>
    <xf numFmtId="168" fontId="3" fillId="0" borderId="5" xfId="0" applyNumberFormat="1" applyFont="1" applyBorder="1" applyAlignment="1">
      <alignment wrapText="1"/>
    </xf>
    <xf numFmtId="165" fontId="2" fillId="0" borderId="14" xfId="0" applyNumberFormat="1" applyFont="1" applyBorder="1" applyAlignment="1">
      <alignment wrapText="1"/>
    </xf>
    <xf numFmtId="166" fontId="2" fillId="0" borderId="5" xfId="0" applyNumberFormat="1" applyFont="1" applyBorder="1" applyAlignment="1">
      <alignment wrapText="1"/>
    </xf>
    <xf numFmtId="166" fontId="2" fillId="0" borderId="1" xfId="0" applyNumberFormat="1" applyFont="1" applyBorder="1" applyAlignment="1">
      <alignment wrapText="1"/>
    </xf>
    <xf numFmtId="167" fontId="2" fillId="0" borderId="6" xfId="0" applyNumberFormat="1" applyFont="1" applyBorder="1" applyAlignment="1">
      <alignment wrapText="1"/>
    </xf>
    <xf numFmtId="165" fontId="3" fillId="0" borderId="15" xfId="0" applyNumberFormat="1" applyFont="1" applyBorder="1" applyAlignment="1">
      <alignment wrapText="1"/>
    </xf>
    <xf numFmtId="166" fontId="2" fillId="0" borderId="7" xfId="0" applyNumberFormat="1" applyFont="1" applyBorder="1" applyAlignment="1">
      <alignment wrapText="1"/>
    </xf>
    <xf numFmtId="166" fontId="2" fillId="0" borderId="8" xfId="0" applyNumberFormat="1" applyFont="1" applyBorder="1" applyAlignment="1">
      <alignment wrapText="1"/>
    </xf>
    <xf numFmtId="167" fontId="2" fillId="0" borderId="9" xfId="0" applyNumberFormat="1" applyFont="1" applyBorder="1" applyAlignment="1">
      <alignment wrapText="1"/>
    </xf>
    <xf numFmtId="166" fontId="3" fillId="0" borderId="0" xfId="0" applyNumberFormat="1" applyFont="1" applyAlignment="1">
      <alignment wrapText="1"/>
    </xf>
    <xf numFmtId="167" fontId="3" fillId="0" borderId="0" xfId="0" applyNumberFormat="1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йнаш М Тайтулеева" id="{92A00282-01B3-48E6-AF50-5D7E0391350C}" userId="S::Taituleyeva_a@railways.kz::7671c7bd-6df3-4a76-8957-beb618be83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9" dT="2024-07-23T06:51:54.67" personId="{92A00282-01B3-48E6-AF50-5D7E0391350C}" id="{5A8D164A-ADCC-4FFD-BCBD-0BFDBCE5F0A0}">
    <text>Экономия за счет внедрения мероприятий в предыдущие годы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16"/>
  <sheetViews>
    <sheetView tabSelected="1" view="pageBreakPreview" topLeftCell="A3" zoomScale="120" zoomScaleNormal="100" zoomScaleSheetLayoutView="120" workbookViewId="0">
      <pane xSplit="1" ySplit="4" topLeftCell="Y7" activePane="bottomRight" state="frozen"/>
      <selection activeCell="A3" sqref="A3"/>
      <selection pane="topRight" activeCell="B3" sqref="B3"/>
      <selection pane="bottomLeft" activeCell="A6" sqref="A6"/>
      <selection pane="bottomRight" activeCell="D6" sqref="D6"/>
    </sheetView>
  </sheetViews>
  <sheetFormatPr defaultColWidth="9.140625" defaultRowHeight="18.75" x14ac:dyDescent="0.3"/>
  <cols>
    <col min="1" max="1" width="22.140625" style="1" customWidth="1"/>
    <col min="2" max="2" width="17.28515625" style="1" customWidth="1"/>
    <col min="3" max="3" width="16.28515625" style="1" customWidth="1"/>
    <col min="4" max="4" width="18.85546875" style="1" customWidth="1"/>
    <col min="5" max="5" width="16.85546875" style="1" customWidth="1"/>
    <col min="6" max="24" width="18.7109375" style="1" customWidth="1"/>
    <col min="25" max="25" width="17.28515625" style="1" customWidth="1"/>
    <col min="26" max="26" width="14.85546875" style="1" customWidth="1"/>
    <col min="27" max="27" width="19" style="1" customWidth="1"/>
    <col min="28" max="28" width="15.42578125" style="1" customWidth="1"/>
    <col min="29" max="29" width="19.85546875" style="1" customWidth="1"/>
    <col min="30" max="30" width="17.28515625" style="1" customWidth="1"/>
    <col min="31" max="31" width="21.42578125" style="1" customWidth="1"/>
    <col min="32" max="32" width="17.5703125" style="1" customWidth="1"/>
    <col min="33" max="33" width="19.42578125" style="1" customWidth="1"/>
    <col min="34" max="34" width="16.85546875" style="1" customWidth="1"/>
    <col min="35" max="35" width="21.85546875" style="1" customWidth="1"/>
    <col min="36" max="16384" width="9.140625" style="1"/>
  </cols>
  <sheetData>
    <row r="2" spans="1:35" x14ac:dyDescent="0.3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4"/>
    </row>
    <row r="3" spans="1:35" x14ac:dyDescent="0.3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35" ht="19.5" thickBot="1" x14ac:dyDescent="0.35"/>
    <row r="5" spans="1:35" ht="37.5" customHeight="1" x14ac:dyDescent="0.3">
      <c r="A5" s="34" t="s">
        <v>0</v>
      </c>
      <c r="B5" s="30">
        <v>2019</v>
      </c>
      <c r="C5" s="31"/>
      <c r="D5" s="31"/>
      <c r="E5" s="31"/>
      <c r="F5" s="32"/>
      <c r="G5" s="30">
        <v>2020</v>
      </c>
      <c r="H5" s="31"/>
      <c r="I5" s="31"/>
      <c r="J5" s="31"/>
      <c r="K5" s="32"/>
      <c r="L5" s="30" t="s">
        <v>13</v>
      </c>
      <c r="M5" s="31"/>
      <c r="N5" s="31"/>
      <c r="O5" s="32"/>
      <c r="P5" s="30">
        <v>2022</v>
      </c>
      <c r="Q5" s="31"/>
      <c r="R5" s="31"/>
      <c r="S5" s="31"/>
      <c r="T5" s="32"/>
      <c r="U5" s="30">
        <v>2023</v>
      </c>
      <c r="V5" s="31"/>
      <c r="W5" s="31"/>
      <c r="X5" s="31"/>
      <c r="Y5" s="32"/>
      <c r="Z5" s="30">
        <v>2024</v>
      </c>
      <c r="AA5" s="31"/>
      <c r="AB5" s="31"/>
      <c r="AC5" s="31"/>
      <c r="AD5" s="36"/>
      <c r="AE5" s="30" t="s">
        <v>16</v>
      </c>
      <c r="AF5" s="31"/>
      <c r="AG5" s="31"/>
      <c r="AH5" s="31"/>
      <c r="AI5" s="32"/>
    </row>
    <row r="6" spans="1:35" ht="112.5" x14ac:dyDescent="0.3">
      <c r="A6" s="35"/>
      <c r="B6" s="6" t="s">
        <v>4</v>
      </c>
      <c r="C6" s="5" t="s">
        <v>7</v>
      </c>
      <c r="D6" s="5" t="s">
        <v>5</v>
      </c>
      <c r="E6" s="5" t="s">
        <v>6</v>
      </c>
      <c r="F6" s="10" t="s">
        <v>15</v>
      </c>
      <c r="G6" s="6" t="s">
        <v>4</v>
      </c>
      <c r="H6" s="5" t="s">
        <v>7</v>
      </c>
      <c r="I6" s="5" t="s">
        <v>5</v>
      </c>
      <c r="J6" s="5" t="s">
        <v>6</v>
      </c>
      <c r="K6" s="10" t="s">
        <v>15</v>
      </c>
      <c r="L6" s="6" t="s">
        <v>4</v>
      </c>
      <c r="M6" s="5" t="s">
        <v>7</v>
      </c>
      <c r="N6" s="5" t="s">
        <v>5</v>
      </c>
      <c r="O6" s="10" t="s">
        <v>6</v>
      </c>
      <c r="P6" s="6" t="s">
        <v>4</v>
      </c>
      <c r="Q6" s="5" t="s">
        <v>7</v>
      </c>
      <c r="R6" s="5" t="s">
        <v>5</v>
      </c>
      <c r="S6" s="5" t="s">
        <v>6</v>
      </c>
      <c r="T6" s="10" t="s">
        <v>15</v>
      </c>
      <c r="U6" s="6" t="s">
        <v>4</v>
      </c>
      <c r="V6" s="5" t="s">
        <v>7</v>
      </c>
      <c r="W6" s="5" t="s">
        <v>5</v>
      </c>
      <c r="X6" s="5" t="s">
        <v>6</v>
      </c>
      <c r="Y6" s="10" t="s">
        <v>15</v>
      </c>
      <c r="Z6" s="6" t="s">
        <v>4</v>
      </c>
      <c r="AA6" s="5" t="s">
        <v>7</v>
      </c>
      <c r="AB6" s="5" t="s">
        <v>5</v>
      </c>
      <c r="AC6" s="5" t="s">
        <v>6</v>
      </c>
      <c r="AD6" s="37" t="s">
        <v>15</v>
      </c>
      <c r="AE6" s="6" t="s">
        <v>4</v>
      </c>
      <c r="AF6" s="5" t="s">
        <v>7</v>
      </c>
      <c r="AG6" s="5" t="s">
        <v>5</v>
      </c>
      <c r="AH6" s="5" t="s">
        <v>6</v>
      </c>
      <c r="AI6" s="10" t="s">
        <v>15</v>
      </c>
    </row>
    <row r="7" spans="1:35" x14ac:dyDescent="0.3">
      <c r="A7" s="7" t="s">
        <v>1</v>
      </c>
      <c r="B7" s="11">
        <f>38481271+17184</f>
        <v>38498455</v>
      </c>
      <c r="C7" s="12">
        <f>159633+4115</f>
        <v>163748</v>
      </c>
      <c r="D7" s="12">
        <f>9075669+14513</f>
        <v>9090182</v>
      </c>
      <c r="E7" s="12">
        <f>10751+14438</f>
        <v>25189</v>
      </c>
      <c r="F7" s="13">
        <v>378949</v>
      </c>
      <c r="G7" s="14">
        <f>39387791+56548</f>
        <v>39444339</v>
      </c>
      <c r="H7" s="15">
        <f>159667+8350</f>
        <v>168017</v>
      </c>
      <c r="I7" s="15">
        <f>21171344+53008</f>
        <v>21224352</v>
      </c>
      <c r="J7" s="15">
        <f>51819+13712</f>
        <v>65531</v>
      </c>
      <c r="K7" s="13">
        <v>82953998</v>
      </c>
      <c r="L7" s="14">
        <v>736</v>
      </c>
      <c r="M7" s="15">
        <v>0</v>
      </c>
      <c r="N7" s="15">
        <v>0</v>
      </c>
      <c r="O7" s="13">
        <v>0</v>
      </c>
      <c r="P7" s="14">
        <v>437753.9</v>
      </c>
      <c r="Q7" s="15">
        <v>3580.2</v>
      </c>
      <c r="R7" s="15">
        <v>352141.5</v>
      </c>
      <c r="S7" s="15">
        <v>2273.8000000000002</v>
      </c>
      <c r="T7" s="13">
        <v>43227.030999999988</v>
      </c>
      <c r="U7" s="14">
        <v>591078.01</v>
      </c>
      <c r="V7" s="15">
        <v>7608.9</v>
      </c>
      <c r="W7" s="15">
        <v>589425.38</v>
      </c>
      <c r="X7" s="15">
        <v>8799.44</v>
      </c>
      <c r="Y7" s="16">
        <v>148922.09422636667</v>
      </c>
      <c r="Z7" s="14">
        <v>298530.99433333334</v>
      </c>
      <c r="AA7" s="15">
        <v>15995.422380000002</v>
      </c>
      <c r="AB7" s="15">
        <v>311368.57500000001</v>
      </c>
      <c r="AC7" s="15">
        <v>18642.992852999996</v>
      </c>
      <c r="AD7" s="38">
        <v>339869.85714000009</v>
      </c>
      <c r="AE7" s="39">
        <f>B7+G7+L7+P7+U7+Z7</f>
        <v>79270892.904333338</v>
      </c>
      <c r="AF7" s="40">
        <f>C7+H7+M7+Q7+V7+AA7</f>
        <v>358949.52238000004</v>
      </c>
      <c r="AG7" s="40">
        <f>D7+I7+N7+R7+W7+AB7</f>
        <v>31567469.454999998</v>
      </c>
      <c r="AH7" s="40">
        <f>E7+J7+N7+T7+X7+AC7</f>
        <v>161389.46385299999</v>
      </c>
      <c r="AI7" s="41">
        <f>F7+K7+T7+Y7+AD7</f>
        <v>83864965.982366368</v>
      </c>
    </row>
    <row r="8" spans="1:35" ht="37.5" x14ac:dyDescent="0.3">
      <c r="A8" s="7" t="s">
        <v>2</v>
      </c>
      <c r="B8" s="11">
        <v>42806904</v>
      </c>
      <c r="C8" s="12">
        <v>164265</v>
      </c>
      <c r="D8" s="12">
        <v>23643751</v>
      </c>
      <c r="E8" s="12">
        <v>169592</v>
      </c>
      <c r="F8" s="13">
        <v>38844785</v>
      </c>
      <c r="G8" s="14">
        <f>44943133+0</f>
        <v>44943133</v>
      </c>
      <c r="H8" s="15">
        <f>171839+0</f>
        <v>171839</v>
      </c>
      <c r="I8" s="15">
        <f>26280326+0</f>
        <v>26280326</v>
      </c>
      <c r="J8" s="15">
        <f>376296+0</f>
        <v>376296</v>
      </c>
      <c r="K8" s="13">
        <v>700845</v>
      </c>
      <c r="L8" s="14"/>
      <c r="M8" s="15"/>
      <c r="N8" s="15"/>
      <c r="O8" s="13"/>
      <c r="P8" s="14">
        <v>1725.1</v>
      </c>
      <c r="Q8" s="15">
        <v>0</v>
      </c>
      <c r="R8" s="15">
        <v>0</v>
      </c>
      <c r="S8" s="15">
        <v>0</v>
      </c>
      <c r="T8" s="13"/>
      <c r="U8" s="14">
        <v>1725.13</v>
      </c>
      <c r="V8" s="15">
        <v>8.4600000000000009</v>
      </c>
      <c r="W8" s="15">
        <v>0</v>
      </c>
      <c r="X8" s="15">
        <v>0</v>
      </c>
      <c r="Y8" s="16"/>
      <c r="Z8" s="14">
        <v>1725.13</v>
      </c>
      <c r="AA8" s="15">
        <v>0</v>
      </c>
      <c r="AB8" s="15">
        <v>0</v>
      </c>
      <c r="AC8" s="15">
        <v>0</v>
      </c>
      <c r="AD8" s="38"/>
      <c r="AE8" s="39">
        <f t="shared" ref="AE8:AG13" si="0">B8+G8+L8+P8+U8+Z8</f>
        <v>87755212.359999985</v>
      </c>
      <c r="AF8" s="40">
        <f t="shared" si="0"/>
        <v>336112.46</v>
      </c>
      <c r="AG8" s="42">
        <f t="shared" si="0"/>
        <v>49924077</v>
      </c>
      <c r="AH8" s="42">
        <f t="shared" ref="AH8:AH13" si="1">E8+J8+N8+T8+X8+AC8</f>
        <v>545888</v>
      </c>
      <c r="AI8" s="43">
        <f t="shared" ref="AI8:AI13" si="2">F8+K8+T8+Y8+AD8</f>
        <v>39545630</v>
      </c>
    </row>
    <row r="9" spans="1:35" x14ac:dyDescent="0.3">
      <c r="A9" s="7" t="s">
        <v>8</v>
      </c>
      <c r="B9" s="17"/>
      <c r="C9" s="18"/>
      <c r="D9" s="12"/>
      <c r="E9" s="12"/>
      <c r="F9" s="13"/>
      <c r="G9" s="14">
        <v>0</v>
      </c>
      <c r="H9" s="15">
        <v>0</v>
      </c>
      <c r="I9" s="15">
        <v>0</v>
      </c>
      <c r="J9" s="15">
        <v>100</v>
      </c>
      <c r="K9" s="13">
        <v>3780</v>
      </c>
      <c r="L9" s="14">
        <v>1880</v>
      </c>
      <c r="M9" s="15">
        <v>0</v>
      </c>
      <c r="N9" s="15">
        <v>0</v>
      </c>
      <c r="O9" s="13">
        <v>0</v>
      </c>
      <c r="P9" s="14">
        <v>8627.1</v>
      </c>
      <c r="Q9" s="15">
        <v>444.9</v>
      </c>
      <c r="R9" s="15">
        <v>6903.7</v>
      </c>
      <c r="S9" s="15">
        <v>146</v>
      </c>
      <c r="T9" s="13">
        <v>1258.75</v>
      </c>
      <c r="U9" s="14">
        <v>41561.879999999997</v>
      </c>
      <c r="V9" s="15">
        <v>534.45000000000005</v>
      </c>
      <c r="W9" s="15">
        <v>41410.86</v>
      </c>
      <c r="X9" s="15">
        <v>309.45</v>
      </c>
      <c r="Y9" s="16">
        <v>2663.1174999999998</v>
      </c>
      <c r="Z9" s="14">
        <v>15478.524000000001</v>
      </c>
      <c r="AA9" s="15">
        <v>2807.0200833333338</v>
      </c>
      <c r="AB9" s="15">
        <v>15364.404</v>
      </c>
      <c r="AC9" s="15">
        <v>2674.0243333333333</v>
      </c>
      <c r="AD9" s="38">
        <v>25613.577333333331</v>
      </c>
      <c r="AE9" s="39">
        <f t="shared" si="0"/>
        <v>67547.504000000001</v>
      </c>
      <c r="AF9" s="40">
        <f t="shared" si="0"/>
        <v>3786.3700833333337</v>
      </c>
      <c r="AG9" s="40">
        <f t="shared" si="0"/>
        <v>63678.964</v>
      </c>
      <c r="AH9" s="40">
        <f t="shared" si="1"/>
        <v>4342.2243333333336</v>
      </c>
      <c r="AI9" s="41">
        <f t="shared" si="2"/>
        <v>33315.444833333328</v>
      </c>
    </row>
    <row r="10" spans="1:35" x14ac:dyDescent="0.3">
      <c r="A10" s="7" t="s">
        <v>9</v>
      </c>
      <c r="B10" s="17"/>
      <c r="C10" s="18"/>
      <c r="D10" s="12"/>
      <c r="E10" s="12"/>
      <c r="F10" s="13"/>
      <c r="G10" s="14"/>
      <c r="H10" s="15"/>
      <c r="I10" s="15"/>
      <c r="J10" s="15"/>
      <c r="K10" s="13"/>
      <c r="L10" s="14"/>
      <c r="M10" s="15"/>
      <c r="N10" s="15"/>
      <c r="O10" s="13"/>
      <c r="P10" s="14"/>
      <c r="Q10" s="15"/>
      <c r="R10" s="15"/>
      <c r="S10" s="15"/>
      <c r="T10" s="13"/>
      <c r="U10" s="14">
        <v>7905</v>
      </c>
      <c r="V10" s="15">
        <v>0</v>
      </c>
      <c r="W10" s="15">
        <v>7905</v>
      </c>
      <c r="X10" s="15">
        <v>0</v>
      </c>
      <c r="Y10" s="16"/>
      <c r="Z10" s="14">
        <v>0</v>
      </c>
      <c r="AA10" s="15">
        <v>179.02199999999999</v>
      </c>
      <c r="AB10" s="15">
        <v>0</v>
      </c>
      <c r="AC10" s="15">
        <v>179.02199999999999</v>
      </c>
      <c r="AD10" s="38">
        <v>1587.92</v>
      </c>
      <c r="AE10" s="44">
        <f t="shared" si="0"/>
        <v>7905</v>
      </c>
      <c r="AF10" s="42">
        <f t="shared" si="0"/>
        <v>179.02199999999999</v>
      </c>
      <c r="AG10" s="42">
        <f t="shared" si="0"/>
        <v>7905</v>
      </c>
      <c r="AH10" s="42">
        <f t="shared" si="1"/>
        <v>179.02199999999999</v>
      </c>
      <c r="AI10" s="41">
        <f t="shared" si="2"/>
        <v>1587.92</v>
      </c>
    </row>
    <row r="11" spans="1:35" x14ac:dyDescent="0.3">
      <c r="A11" s="7" t="s">
        <v>10</v>
      </c>
      <c r="B11" s="17"/>
      <c r="C11" s="18"/>
      <c r="D11" s="12"/>
      <c r="E11" s="12"/>
      <c r="F11" s="13"/>
      <c r="G11" s="14"/>
      <c r="H11" s="15"/>
      <c r="I11" s="15"/>
      <c r="J11" s="15"/>
      <c r="K11" s="13"/>
      <c r="L11" s="14"/>
      <c r="M11" s="15"/>
      <c r="N11" s="15"/>
      <c r="O11" s="13"/>
      <c r="P11" s="14"/>
      <c r="Q11" s="15"/>
      <c r="R11" s="15"/>
      <c r="S11" s="15"/>
      <c r="T11" s="13"/>
      <c r="U11" s="14">
        <v>930</v>
      </c>
      <c r="V11" s="15">
        <v>0</v>
      </c>
      <c r="W11" s="15">
        <v>1860</v>
      </c>
      <c r="X11" s="15">
        <v>0.91</v>
      </c>
      <c r="Y11" s="16">
        <v>14.286999999999999</v>
      </c>
      <c r="Z11" s="14">
        <v>930</v>
      </c>
      <c r="AA11" s="15">
        <v>13.885</v>
      </c>
      <c r="AB11" s="15">
        <v>930</v>
      </c>
      <c r="AC11" s="15">
        <v>11.53</v>
      </c>
      <c r="AD11" s="38">
        <v>181.02099999999999</v>
      </c>
      <c r="AE11" s="44">
        <f t="shared" si="0"/>
        <v>1860</v>
      </c>
      <c r="AF11" s="40">
        <f t="shared" si="0"/>
        <v>13.885</v>
      </c>
      <c r="AG11" s="40">
        <f t="shared" si="0"/>
        <v>2790</v>
      </c>
      <c r="AH11" s="40">
        <f t="shared" si="1"/>
        <v>12.44</v>
      </c>
      <c r="AI11" s="41">
        <f t="shared" si="2"/>
        <v>195.30799999999999</v>
      </c>
    </row>
    <row r="12" spans="1:35" x14ac:dyDescent="0.3">
      <c r="A12" s="8" t="s">
        <v>12</v>
      </c>
      <c r="B12" s="19">
        <f>SUM(B7:B11)</f>
        <v>81305359</v>
      </c>
      <c r="C12" s="20"/>
      <c r="D12" s="20">
        <f t="shared" ref="D12:W12" si="3">SUM(D7:D11)</f>
        <v>32733933</v>
      </c>
      <c r="E12" s="20"/>
      <c r="F12" s="21">
        <f>SUM(F7:F11)</f>
        <v>39223734</v>
      </c>
      <c r="G12" s="22">
        <f t="shared" si="3"/>
        <v>84387472</v>
      </c>
      <c r="H12" s="23"/>
      <c r="I12" s="23">
        <f t="shared" si="3"/>
        <v>47504678</v>
      </c>
      <c r="J12" s="23"/>
      <c r="K12" s="21">
        <f>SUM(K7:K11)</f>
        <v>83658623</v>
      </c>
      <c r="L12" s="22">
        <f>SUM(L7:L11)</f>
        <v>2616</v>
      </c>
      <c r="M12" s="23"/>
      <c r="N12" s="23">
        <f t="shared" si="3"/>
        <v>0</v>
      </c>
      <c r="O12" s="21"/>
      <c r="P12" s="22">
        <f t="shared" si="3"/>
        <v>448106.1</v>
      </c>
      <c r="Q12" s="23"/>
      <c r="R12" s="23">
        <f t="shared" si="3"/>
        <v>359045.2</v>
      </c>
      <c r="S12" s="23"/>
      <c r="T12" s="21">
        <f>SUM(T7:T11)</f>
        <v>44485.780999999988</v>
      </c>
      <c r="U12" s="22">
        <f t="shared" si="3"/>
        <v>643200.02</v>
      </c>
      <c r="V12" s="23"/>
      <c r="W12" s="23">
        <f t="shared" si="3"/>
        <v>640601.24</v>
      </c>
      <c r="X12" s="23"/>
      <c r="Y12" s="16">
        <f>Y7+Y9+Y11</f>
        <v>151599.49872636667</v>
      </c>
      <c r="Z12" s="22">
        <f>SUM(Z7:Z11)</f>
        <v>316664.64833333332</v>
      </c>
      <c r="AA12" s="23"/>
      <c r="AB12" s="23">
        <f>SUM(AB7:AB11)</f>
        <v>327662.97899999999</v>
      </c>
      <c r="AC12" s="23"/>
      <c r="AD12" s="45">
        <f>AD7+AD9+AD11+AD10</f>
        <v>367252.37547333341</v>
      </c>
      <c r="AE12" s="46">
        <f t="shared" si="0"/>
        <v>167103417.76833335</v>
      </c>
      <c r="AF12" s="47">
        <f t="shared" si="0"/>
        <v>0</v>
      </c>
      <c r="AG12" s="47">
        <f t="shared" si="0"/>
        <v>81565920.419</v>
      </c>
      <c r="AH12" s="47">
        <f t="shared" si="1"/>
        <v>44485.780999999988</v>
      </c>
      <c r="AI12" s="48">
        <f t="shared" si="2"/>
        <v>123445694.65519971</v>
      </c>
    </row>
    <row r="13" spans="1:35" ht="19.5" thickBot="1" x14ac:dyDescent="0.35">
      <c r="A13" s="9" t="s">
        <v>11</v>
      </c>
      <c r="B13" s="24"/>
      <c r="C13" s="25">
        <f>(C7*0.123)+(C8*1.45)</f>
        <v>258325.25400000002</v>
      </c>
      <c r="D13" s="25"/>
      <c r="E13" s="25">
        <f>(E7*0.123)+(E8*1.45)</f>
        <v>249006.647</v>
      </c>
      <c r="F13" s="26"/>
      <c r="G13" s="27"/>
      <c r="H13" s="28">
        <f>(H7*0.123)+(H8*1.45)</f>
        <v>269832.641</v>
      </c>
      <c r="I13" s="28"/>
      <c r="J13" s="28">
        <f>(J7*0.123)+(J8*1.45)</f>
        <v>553689.51299999992</v>
      </c>
      <c r="K13" s="26"/>
      <c r="L13" s="27"/>
      <c r="M13" s="28">
        <f>M7*0.123</f>
        <v>0</v>
      </c>
      <c r="N13" s="28"/>
      <c r="O13" s="26"/>
      <c r="P13" s="27"/>
      <c r="Q13" s="28">
        <f>(Q7*0.123)+(Q9*1.43)</f>
        <v>1076.5716</v>
      </c>
      <c r="R13" s="28"/>
      <c r="S13" s="28">
        <f>(S7*0.123)+(S9*0.143)</f>
        <v>300.55540000000002</v>
      </c>
      <c r="T13" s="26"/>
      <c r="U13" s="27"/>
      <c r="V13" s="28">
        <f>(V7*0.123)+(V8*1.45)+(V9*0.143)</f>
        <v>1024.5880500000001</v>
      </c>
      <c r="W13" s="28"/>
      <c r="X13" s="28">
        <f>(X7*0.123)+(X9*0.143)+(X11*1.17)</f>
        <v>1127.64717</v>
      </c>
      <c r="Y13" s="29"/>
      <c r="Z13" s="27"/>
      <c r="AA13" s="28">
        <f>(AA7*0.123)+(AA8*1.45)+(AA9*0.143)+(AA10*0.626)+(AA11*1.17)</f>
        <v>2497.1540466566667</v>
      </c>
      <c r="AB13" s="28"/>
      <c r="AC13" s="28">
        <f>(AC7*0.123)+(AC9*0.143)+(AC10*0.626)+(AC11*1.17)</f>
        <v>2801.0314725856656</v>
      </c>
      <c r="AD13" s="49"/>
      <c r="AE13" s="50">
        <f t="shared" si="0"/>
        <v>0</v>
      </c>
      <c r="AF13" s="51">
        <f>C13+H13+M13+Q13+V13+AA13</f>
        <v>532756.20869665674</v>
      </c>
      <c r="AG13" s="51">
        <f t="shared" si="0"/>
        <v>0</v>
      </c>
      <c r="AH13" s="51">
        <f t="shared" si="1"/>
        <v>806624.83864258556</v>
      </c>
      <c r="AI13" s="52">
        <f t="shared" si="2"/>
        <v>0</v>
      </c>
    </row>
    <row r="14" spans="1:35" x14ac:dyDescent="0.3">
      <c r="A14" s="3" t="s">
        <v>14</v>
      </c>
      <c r="AE14" s="53"/>
      <c r="AF14" s="53"/>
      <c r="AG14" s="53"/>
      <c r="AH14" s="53"/>
      <c r="AI14" s="54"/>
    </row>
    <row r="15" spans="1:35" x14ac:dyDescent="0.3"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35" x14ac:dyDescent="0.3">
      <c r="S16" s="2"/>
      <c r="T16" s="2"/>
      <c r="X16" s="2"/>
    </row>
  </sheetData>
  <mergeCells count="10">
    <mergeCell ref="Z5:AD5"/>
    <mergeCell ref="AE5:AI5"/>
    <mergeCell ref="U5:Y5"/>
    <mergeCell ref="L5:O5"/>
    <mergeCell ref="P5:T5"/>
    <mergeCell ref="A2:S2"/>
    <mergeCell ref="A5:A6"/>
    <mergeCell ref="B5:F5"/>
    <mergeCell ref="G5:K5"/>
    <mergeCell ref="A3:I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</vt:lpstr>
      <vt:lpstr>рус!Область_печати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Аян Б Исмаилов</dc:creator>
  <cp:lastModifiedBy>Еркебулан М Алиаскаров</cp:lastModifiedBy>
  <cp:lastPrinted>2024-07-23T07:27:46Z</cp:lastPrinted>
  <dcterms:created xsi:type="dcterms:W3CDTF">2015-06-05T18:19:34Z</dcterms:created>
  <dcterms:modified xsi:type="dcterms:W3CDTF">2025-09-11T11:14:14Z</dcterms:modified>
</cp:coreProperties>
</file>